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G:\共有ドライブ\パブリックのドキュメント\パブリックのドキュメント\（特定含）処遇改善加算届出書・実績報告\令和5年処遇改善実績報告\市指定　総合・地域密着\"/>
    </mc:Choice>
  </mc:AlternateContent>
  <xr:revisionPtr revIDLastSave="0" documentId="13_ncr:1_{BE6279F4-5756-440B-8F36-310872D71716}" xr6:coauthVersionLast="47" xr6:coauthVersionMax="47" xr10:uidLastSave="{00000000-0000-0000-0000-000000000000}"/>
  <bookViews>
    <workbookView xWindow="-110" yWindow="-110" windowWidth="19420" windowHeight="1030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AJ78" i="15" s="1"/>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indexed="81"/>
            <rFont val="MS P ゴシック"/>
            <family val="3"/>
            <charset val="128"/>
          </rPr>
          <t>社会保険労務士事務所等の担当者の
氏名・連絡先を記入しても構いません。</t>
        </r>
      </text>
    </comment>
    <comment ref="M51"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00000000-0006-0000-0100-000001000000}">
      <text>
        <r>
          <rPr>
            <sz val="9"/>
            <color indexed="81"/>
            <rFont val="MS P ゴシック"/>
            <family val="3"/>
            <charset val="128"/>
          </rPr>
          <t>最初に必ず記入してください。</t>
        </r>
      </text>
    </comment>
    <comment ref="G7" authorId="1" shapeId="0" xr:uid="{00000000-0006-0000-01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00000000-0006-0000-0100-00000300000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00000000-0006-0000-0100-000004000000}">
      <text>
        <r>
          <rPr>
            <sz val="9"/>
            <color indexed="81"/>
            <rFont val="MS P ゴシック"/>
            <family val="3"/>
            <charset val="128"/>
          </rPr>
          <t>空欄の場合、先に別紙様式3－2を記入してください。</t>
        </r>
      </text>
    </comment>
    <comment ref="P36" authorId="0" shapeId="0" xr:uid="{00000000-0006-0000-01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6000000}">
      <text>
        <r>
          <rPr>
            <sz val="9"/>
            <color indexed="81"/>
            <rFont val="MS P ゴシック"/>
            <family val="3"/>
            <charset val="128"/>
          </rPr>
          <t>空欄の場合、先に本シート３（１）「介護職員等特定処遇改善加算の要件について」を記入してください。</t>
        </r>
      </text>
    </comment>
    <comment ref="AD36" authorId="0" shapeId="0" xr:uid="{00000000-0006-0000-0100-00000700000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00000000-0006-0000-01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00000000-0006-0000-0100-000009000000}">
      <text>
        <r>
          <rPr>
            <sz val="9"/>
            <color indexed="81"/>
            <rFont val="MS P ゴシック"/>
            <family val="3"/>
            <charset val="128"/>
          </rPr>
          <t>原則として、本年度の常勤換算職員数（12月分）を12で割るなどの適切な方法で算出してください。</t>
        </r>
      </text>
    </comment>
    <comment ref="AJ76" authorId="0" shapeId="0" xr:uid="{00000000-0006-0000-01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00000000-0006-0000-0100-00000B000000}">
      <text>
        <r>
          <rPr>
            <sz val="9"/>
            <color indexed="81"/>
            <rFont val="MS P ゴシック"/>
            <family val="3"/>
            <charset val="128"/>
          </rPr>
          <t>⑪に理由が記入されていれば、「〇」が表示されます。</t>
        </r>
      </text>
    </comment>
    <comment ref="AL79" authorId="0" shapeId="0" xr:uid="{00000000-0006-0000-0100-00000C000000}">
      <text>
        <r>
          <rPr>
            <sz val="9"/>
            <color indexed="81"/>
            <rFont val="MS P ゴシック"/>
            <family val="3"/>
            <charset val="128"/>
          </rPr>
          <t>⑥に（C）の平均賃金額が（B）の平均賃金額を上回らないことが記入されていれば、
「〇」が表示されます。</t>
        </r>
      </text>
    </comment>
    <comment ref="AJ80" authorId="0" shapeId="0" xr:uid="{00000000-0006-0000-01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00000000-0006-0000-0100-00000E000000}">
      <text>
        <r>
          <rPr>
            <sz val="9"/>
            <color indexed="81"/>
            <rFont val="MS P ゴシック"/>
            <family val="3"/>
            <charset val="128"/>
          </rPr>
          <t>（C）「その他の職種」の職員でも、
特定加算を配分しなかった職員の賃金額は記入する必要がありません。</t>
        </r>
      </text>
    </comment>
    <comment ref="Y84" authorId="0" shapeId="0" xr:uid="{00000000-0006-0000-0100-00000F00000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00000000-0006-0000-0100-000010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00000000-0006-0000-0100-00001100000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200-000001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200-000002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<sst xmlns="http://schemas.openxmlformats.org/spreadsheetml/2006/main" count="415" uniqueCount="318">
  <si>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</si>
  <si>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</si>
  <si>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</si>
  <si>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</si>
  <si>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</si>
  <si>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</si>
  <si>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</si>
  <si>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</si>
  <si>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</si>
  <si>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</si>
  <si>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</si>
  <si>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</si>
  <si>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</si>
  <si>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</si>
  <si>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</si>
  <si>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</si>
  <si>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</si>
  <si>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</si>
  <si>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</si>
  <si>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</si>
  <si>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</si>
  <si>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</si>
  <si>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</si>
  <si>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</si>
  <si>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</si>
  <si>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</si>
  <si>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</si>
  <si>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</si>
  <si>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</si>
  <si>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</si>
  <si>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</si>
  <si>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</si>
  <si>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</si>
  <si>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</si>
  <si>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</si>
  <si>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</si>
  <si>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</si>
  <si>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</si>
  <si>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</si>
  <si>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</si>
  <si>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</si>
  <si>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</si>
  <si>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</si>
  <si>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</si>
  <si>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</si>
  <si>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</si>
  <si>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</si>
  <si>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</si>
  <si>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</si>
  <si>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</si>
  <si>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</si>
  <si>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</si>
  <si>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</si>
  <si>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</si>
  <si>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</si>
  <si>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</si>
  <si>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</si>
  <si>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</si>
  <si>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</si>
  <si>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</si>
  <si>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</si>
  <si>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</si>
  <si>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</si>
  <si>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</si>
  <si>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</si>
  <si>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</si>
  <si>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</si>
  <si>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</si>
  <si>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</si>
  <si>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</si>
  <si>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</si>
  <si>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</si>
  <si>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</si>
  <si>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</si>
  <si>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</si>
  <si>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</si>
  <si>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</si>
  <si>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</si>
  <si>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</si>
  <si>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</si>
  <si>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</si>
  <si>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</si>
  <si>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</si>
  <si>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</si>
  <si>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</si>
  <si>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</si>
  <si>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</si>
  <si>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</si>
  <si>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</si>
  <si>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</si>
  <si>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</si>
  <si>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</si>
  <si>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</si>
  <si>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</si>
  <si>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</si>
  <si>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</si>
  <si>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</si>
  <si>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</si>
  <si>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</si>
  <si>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</si>
  <si>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</si>
  <si>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</si>
  <si>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</si>
  <si>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</si>
  <si>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</si>
  <si>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</si>
  <si>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</si>
  <si>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</si>
  <si>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</si>
  <si>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</si>
  <si>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</si>
  <si>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</si>
  <si>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</si>
  <si>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</si>
  <si>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</si>
  <si>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</si>
  <si>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</si>
  <si>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</si>
  <si>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</si>
  <si>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</si>
  <si>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</si>
  <si>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</si>
  <si>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</si>
  <si>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</si>
  <si>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</si>
  <si>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</si>
  <si>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</si>
  <si>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</si>
  <si>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</si>
  <si>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</si>
  <si>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</si>
  <si>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</si>
  <si>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</si>
  <si>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</si>
  <si>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</si>
  <si>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</si>
  <si>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</si>
  <si>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</si>
  <si>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</si>
  <si>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</si>
  <si>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</si>
  <si>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</si>
  <si>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</si>
  <si>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</si>
  <si>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</si>
  <si>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</si>
  <si>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</si>
  <si>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</si>
  <si>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</si>
  <si>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</si>
  <si>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</si>
  <si>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</si>
  <si>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</si>
  <si>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</si>
  <si>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</si>
  <si>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</si>
  <si>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</si>
  <si>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</si>
  <si>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</si>
  <si>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</si>
  <si>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</si>
  <si>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</si>
  <si>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</si>
  <si>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</si>
  <si>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</si>
  <si>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</si>
  <si>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</si>
  <si>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</si>
  <si>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</si>
  <si>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</si>
  <si>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</si>
  <si>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</si>
  <si>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</si>
  <si>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</si>
  <si>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</si>
  <si>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</si>
  <si>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</si>
  <si>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</si>
  <si>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</si>
  <si>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</si>
  <si>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</si>
  <si>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</si>
  <si>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</si>
  <si>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</si>
  <si>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</si>
  <si>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</si>
  <si>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</si>
  <si>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</si>
  <si>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</si>
  <si>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</si>
  <si>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</si>
  <si>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</si>
  <si>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</si>
  <si>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</si>
  <si>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</si>
  <si>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</si>
  <si>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</si>
  <si>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</si>
  <si>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</si>
  <si>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</si>
  <si>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</si>
  <si>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</si>
  <si>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</si>
  <si>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</si>
  <si>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</si>
  <si>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</si>
  <si>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</si>
  <si>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</si>
  <si>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</si>
  <si>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</si>
  <si>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</si>
  <si>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</si>
  <si>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</si>
  <si>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</si>
  <si>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</si>
  <si>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</si>
  <si>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</si>
  <si>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</si>
  <si>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</si>
  <si>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</si>
  <si>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</si>
  <si>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</si>
  <si>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</si>
  <si>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</si>
  <si>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</si>
  <si>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</si>
  <si>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</si>
  <si>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</si>
  <si>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</si>
  <si>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</si>
  <si>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</si>
  <si>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</si>
  <si>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</si>
  <si>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</si>
  <si>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</si>
  <si>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</si>
  <si>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</si>
  <si>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</si>
  <si>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</si>
  <si>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</si>
  <si>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</si>
  <si>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</si>
  <si>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</si>
  <si>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</si>
  <si>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</si>
  <si>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</si>
  <si>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</si>
  <si>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</si>
  <si>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</si>
  <si>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</si>
  <si>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</si>
  <si>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</si>
  <si>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</si>
  <si>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</si>
  <si>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</si>
  <si>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</si>
  <si>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</si>
  <si>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</si>
  <si>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</si>
  <si>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</si>
  <si>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</si>
  <si>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</si>
  <si>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</si>
  <si>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</si>
  <si>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</si>
  <si>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</si>
  <si>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</si>
  <si>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</si>
  <si>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</si>
  <si>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</si>
  <si>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</si>
  <si>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</si>
  <si>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</si>
  <si>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</si>
  <si>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</si>
  <si>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</si>
  <si>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</si>
  <si>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</si>
  <si>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</si>
  <si>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</si>
  <si>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</si>
  <si>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</si>
  <si>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</si>
  <si>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</si>
  <si>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</si>
  <si>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</si>
  <si>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</si>
  <si>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</si>
  <si>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</si>
  <si>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神奈川県</t>
    <rPh sb="0" eb="4">
      <t>カナガワケン</t>
    </rPh>
    <phoneticPr fontId="2"/>
  </si>
  <si>
    <t>ゴウドウカイシャカジュアル</t>
    <phoneticPr fontId="2"/>
  </si>
  <si>
    <t>合同会社カジュアル</t>
    <phoneticPr fontId="2"/>
  </si>
  <si>
    <t>神奈川県秦野市曽屋2丁目6ｰ30</t>
    <phoneticPr fontId="2"/>
  </si>
  <si>
    <t>清水ハイツ101</t>
    <phoneticPr fontId="2"/>
  </si>
  <si>
    <t>代表社員</t>
    <phoneticPr fontId="2"/>
  </si>
  <si>
    <t>田口誠</t>
    <phoneticPr fontId="2"/>
  </si>
  <si>
    <t>タグチマコト</t>
    <phoneticPr fontId="2"/>
  </si>
  <si>
    <t>0463-67-7376</t>
    <phoneticPr fontId="2"/>
  </si>
  <si>
    <t>michibiki@michibiki-care.jp</t>
    <phoneticPr fontId="2"/>
  </si>
  <si>
    <t>1472802162</t>
    <phoneticPr fontId="2"/>
  </si>
  <si>
    <t>1492800220</t>
    <phoneticPr fontId="2"/>
  </si>
  <si>
    <t>1492800238</t>
    <phoneticPr fontId="2"/>
  </si>
  <si>
    <t>14A2800052</t>
    <phoneticPr fontId="2"/>
  </si>
  <si>
    <t>神奈川県</t>
    <rPh sb="0" eb="4">
      <t>カナガワケン</t>
    </rPh>
    <phoneticPr fontId="2"/>
  </si>
  <si>
    <t>秦野市</t>
    <rPh sb="0" eb="3">
      <t>ハダノシ</t>
    </rPh>
    <phoneticPr fontId="2"/>
  </si>
  <si>
    <t>神奈川県</t>
    <phoneticPr fontId="2"/>
  </si>
  <si>
    <t>秦野市</t>
    <phoneticPr fontId="2"/>
  </si>
  <si>
    <t>訪問介護みちびき</t>
  </si>
  <si>
    <t>定期巡回随時対応型訪問介護看護みちびき</t>
  </si>
  <si>
    <t>夜間対応型訪問介護みちびき</t>
  </si>
  <si>
    <t>訪問介護みちびき（総合事業）</t>
  </si>
  <si>
    <t>定期巡回･随時対応型訪問介護看護</t>
  </si>
  <si>
    <t>○</t>
  </si>
  <si>
    <t>代表社員</t>
    <rPh sb="0" eb="4">
      <t>ダイヒョウシャイン</t>
    </rPh>
    <phoneticPr fontId="4"/>
  </si>
  <si>
    <t>田口誠</t>
    <rPh sb="0" eb="3">
      <t>タグチマコト</t>
    </rPh>
    <phoneticPr fontId="4"/>
  </si>
  <si>
    <t>加算Ⅰ</t>
  </si>
  <si>
    <t>特定Ⅱ</t>
  </si>
  <si>
    <t>神奈川県</t>
    <rPh sb="0" eb="3">
      <t>カナガワ</t>
    </rPh>
    <rPh sb="3" eb="4">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</si>
</sst>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25"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2" xr:uid="{00000000-0005-0000-0000-00001B000000}"/>
    <cellStyle name="ハイパーリンク" xfId="4"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桁区切り" xfId="5" builtinId="6"/>
    <cellStyle name="桁区切り 2" xfId="1"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3" xr:uid="{00000000-0005-0000-0000-00002D000000}"/>
    <cellStyle name="標準 2 2" xfId="51" xr:uid="{00000000-0005-0000-0000-00002E000000}"/>
    <cellStyle name="標準 2 3" xfId="46" xr:uid="{00000000-0005-0000-0000-00002F000000}"/>
    <cellStyle name="標準 3" xfId="48" xr:uid="{00000000-0005-0000-0000-000030000000}"/>
    <cellStyle name="標準 3 2" xfId="49" xr:uid="{00000000-0005-0000-0000-000031000000}"/>
    <cellStyle name="標準 3 2 2" xfId="53" xr:uid="{00000000-0005-0000-0000-000032000000}"/>
    <cellStyle name="標準 3 3" xfId="50" xr:uid="{00000000-0005-0000-0000-000033000000}"/>
    <cellStyle name="標準 3 3 2" xfId="54" xr:uid="{00000000-0005-0000-0000-000034000000}"/>
    <cellStyle name="標準 3 4" xfId="52" xr:uid="{00000000-0005-0000-0000-000035000000}"/>
    <cellStyle name="良い 2" xfId="47" xr:uid="{00000000-0005-0000-0000-000036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checked="Checked" fmlaLink="$E$107" lockText="1" noThreeD="1"/>
</file>

<file path=xl/ctrlProps/ctrlProp7.xml><?xml version="1.0" encoding="utf-8"?>
<formControlPr xmlns="http://schemas.microsoft.com/office/spreadsheetml/2009/9/main" objectType="CheckBox" checked="Checked" fmlaLink="$E$108" lockText="1" noThreeD="1"/>
</file>

<file path=xl/ctrlProps/ctrlProp8.xml><?xml version="1.0" encoding="utf-8"?>
<formControlPr xmlns="http://schemas.microsoft.com/office/spreadsheetml/2009/9/main" objectType="CheckBox" checked="Checked"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checked="Checked"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checked="Checked"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checked="Checked"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checked="Checked" fmlaLink="$E$119" lockText="1" noThreeD="1"/>
</file>

<file path=xl/ctrlProps/ctrlProp19.xml><?xml version="1.0" encoding="utf-8"?>
<formControlPr xmlns="http://schemas.microsoft.com/office/spreadsheetml/2009/9/main" objectType="CheckBox" checked="Checked"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checked="Checked" fmlaLink="$E$124" lockText="1" noThreeD="1"/>
</file>

<file path=xl/ctrlProps/ctrlProp24.xml><?xml version="1.0" encoding="utf-8"?>
<formControlPr xmlns="http://schemas.microsoft.com/office/spreadsheetml/2009/9/main" objectType="CheckBox" checked="Checked"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checked="Checked" fmlaLink="$E$127" lockText="1" noThreeD="1"/>
</file>

<file path=xl/ctrlProps/ctrlProp27.xml><?xml version="1.0" encoding="utf-8"?>
<formControlPr xmlns="http://schemas.microsoft.com/office/spreadsheetml/2009/9/main" objectType="CheckBox" checked="Checked"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checked="Checked"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3659" y="692146"/>
          <a:ext cx="377666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485900"/>
          <a:ext cx="9298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0"/>
  <sheetViews>
    <sheetView showGridLines="0" view="pageBreakPreview" topLeftCell="A41" zoomScale="80" zoomScaleNormal="100" zoomScaleSheetLayoutView="80" workbookViewId="0">
      <selection activeCell="R57" sqref="R57:V57"/>
    </sheetView>
  </sheetViews>
  <sheetFormatPr defaultColWidth="9" defaultRowHeight="20.149999999999999" customHeight="1"/>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c r="A1" s="19" t="s">
        <v>125</v>
      </c>
      <c r="AC1" t="s">
        <v>41</v>
      </c>
    </row>
    <row r="2" spans="1:29" ht="11.25" customHeight="1">
      <c r="A2" s="20"/>
    </row>
    <row r="3" spans="1:29" s="21" customFormat="1" ht="24" customHeight="1">
      <c r="A3" s="333" t="s">
        <v>280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281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c r="A6" s="333" t="s">
        <v>212</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49999999999999"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250</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c r="A32" s="22"/>
      <c r="B32" s="26" t="s">
        <v>109</v>
      </c>
      <c r="C32" s="356" t="s">
        <v>289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c r="A36" s="22"/>
      <c r="B36" s="27" t="s">
        <v>39</v>
      </c>
      <c r="C36" s="334" t="s">
        <v>0</v>
      </c>
      <c r="D36" s="334"/>
      <c r="E36" s="334"/>
      <c r="F36" s="334"/>
      <c r="G36" s="334"/>
      <c r="H36" s="334"/>
      <c r="I36" s="334"/>
      <c r="J36" s="334"/>
      <c r="K36" s="334"/>
      <c r="L36" s="335"/>
      <c r="M36" s="359" t="s">
        <v>290</v>
      </c>
      <c r="N36" s="360"/>
      <c r="O36" s="360"/>
      <c r="P36" s="360"/>
      <c r="Q36" s="360"/>
      <c r="R36" s="360"/>
      <c r="S36" s="360"/>
      <c r="T36" s="360"/>
      <c r="U36" s="360"/>
      <c r="V36" s="360"/>
      <c r="W36" s="361"/>
      <c r="X36" s="362"/>
      <c r="Y36" s="22"/>
      <c r="Z36" s="22"/>
      <c r="AA36" s="22"/>
    </row>
    <row r="37" spans="1:29" ht="20.149999999999999" customHeight="1" thickBot="1">
      <c r="A37" s="22"/>
      <c r="B37" s="28"/>
      <c r="C37" s="334" t="s">
        <v>42</v>
      </c>
      <c r="D37" s="334"/>
      <c r="E37" s="334"/>
      <c r="F37" s="334"/>
      <c r="G37" s="334"/>
      <c r="H37" s="334"/>
      <c r="I37" s="334"/>
      <c r="J37" s="334"/>
      <c r="K37" s="334"/>
      <c r="L37" s="335"/>
      <c r="M37" s="350" t="s">
        <v>291</v>
      </c>
      <c r="N37" s="351"/>
      <c r="O37" s="351"/>
      <c r="P37" s="351"/>
      <c r="Q37" s="351"/>
      <c r="R37" s="351"/>
      <c r="S37" s="351"/>
      <c r="T37" s="351"/>
      <c r="U37" s="345"/>
      <c r="V37" s="345"/>
      <c r="W37" s="346"/>
      <c r="X37" s="347"/>
      <c r="Y37" s="22"/>
      <c r="Z37" s="22"/>
      <c r="AA37" s="22"/>
      <c r="AC37" t="s">
        <v>43</v>
      </c>
    </row>
    <row r="38" spans="1:29" ht="20.149999999999999" customHeight="1" thickBot="1">
      <c r="A38" s="22"/>
      <c r="B38" s="27" t="s">
        <v>44</v>
      </c>
      <c r="C38" s="334" t="s">
        <v>45</v>
      </c>
      <c r="D38" s="334"/>
      <c r="E38" s="334"/>
      <c r="F38" s="334"/>
      <c r="G38" s="334"/>
      <c r="H38" s="334"/>
      <c r="I38" s="334"/>
      <c r="J38" s="334"/>
      <c r="K38" s="334"/>
      <c r="L38" s="335"/>
      <c r="M38" s="7">
        <v>2</v>
      </c>
      <c r="N38" s="8">
        <v>5</v>
      </c>
      <c r="O38" s="8">
        <v>7</v>
      </c>
      <c r="P38" s="29" t="s">
        <v>110</v>
      </c>
      <c r="Q38" s="8">
        <v>0</v>
      </c>
      <c r="R38" s="8">
        <v>0</v>
      </c>
      <c r="S38" s="8">
        <v>3</v>
      </c>
      <c r="T38" s="9">
        <v>1</v>
      </c>
      <c r="U38" s="30"/>
      <c r="V38" s="31"/>
      <c r="W38" s="31"/>
      <c r="X38" s="31"/>
      <c r="Y38" s="22"/>
      <c r="Z38" s="22"/>
      <c r="AA38" s="22"/>
      <c r="AC38" t="str">
        <f>CONCATENATE(M38,N38,O38,P38,Q38,R38,S38,T38)</f>
        <v>257－0031</v>
      </c>
    </row>
    <row r="39" spans="1:29" ht="20.149999999999999" customHeight="1">
      <c r="A39" s="22"/>
      <c r="B39" s="32"/>
      <c r="C39" s="334" t="s">
        <v>46</v>
      </c>
      <c r="D39" s="334"/>
      <c r="E39" s="334"/>
      <c r="F39" s="334"/>
      <c r="G39" s="334"/>
      <c r="H39" s="334"/>
      <c r="I39" s="334"/>
      <c r="J39" s="334"/>
      <c r="K39" s="334"/>
      <c r="L39" s="335"/>
      <c r="M39" s="350" t="s">
        <v>292</v>
      </c>
      <c r="N39" s="351"/>
      <c r="O39" s="351"/>
      <c r="P39" s="351"/>
      <c r="Q39" s="351"/>
      <c r="R39" s="351"/>
      <c r="S39" s="351"/>
      <c r="T39" s="351"/>
      <c r="U39" s="337"/>
      <c r="V39" s="337"/>
      <c r="W39" s="338"/>
      <c r="X39" s="339"/>
      <c r="Y39" s="22"/>
      <c r="Z39" s="22"/>
      <c r="AA39" s="22"/>
    </row>
    <row r="40" spans="1:29" ht="20.149999999999999" customHeight="1">
      <c r="A40" s="22"/>
      <c r="B40" s="28"/>
      <c r="C40" s="334" t="s">
        <v>47</v>
      </c>
      <c r="D40" s="334"/>
      <c r="E40" s="334"/>
      <c r="F40" s="334"/>
      <c r="G40" s="334"/>
      <c r="H40" s="334"/>
      <c r="I40" s="334"/>
      <c r="J40" s="334"/>
      <c r="K40" s="334"/>
      <c r="L40" s="335"/>
      <c r="M40" s="350" t="s">
        <v>293</v>
      </c>
      <c r="N40" s="351"/>
      <c r="O40" s="351"/>
      <c r="P40" s="351"/>
      <c r="Q40" s="351"/>
      <c r="R40" s="351"/>
      <c r="S40" s="351"/>
      <c r="T40" s="351"/>
      <c r="U40" s="351"/>
      <c r="V40" s="351"/>
      <c r="W40" s="352"/>
      <c r="X40" s="353"/>
      <c r="Y40" s="22"/>
      <c r="Z40" s="22"/>
      <c r="AA40" s="22"/>
    </row>
    <row r="41" spans="1:29" ht="20.149999999999999" customHeight="1">
      <c r="A41" s="22"/>
      <c r="B41" s="27" t="s">
        <v>48</v>
      </c>
      <c r="C41" s="334" t="s">
        <v>49</v>
      </c>
      <c r="D41" s="334"/>
      <c r="E41" s="334"/>
      <c r="F41" s="334"/>
      <c r="G41" s="334"/>
      <c r="H41" s="334"/>
      <c r="I41" s="334"/>
      <c r="J41" s="334"/>
      <c r="K41" s="334"/>
      <c r="L41" s="335"/>
      <c r="M41" s="350" t="s">
        <v>294</v>
      </c>
      <c r="N41" s="351"/>
      <c r="O41" s="351"/>
      <c r="P41" s="351"/>
      <c r="Q41" s="351"/>
      <c r="R41" s="351"/>
      <c r="S41" s="351"/>
      <c r="T41" s="351"/>
      <c r="U41" s="351"/>
      <c r="V41" s="351"/>
      <c r="W41" s="352"/>
      <c r="X41" s="353"/>
      <c r="Y41" s="22"/>
      <c r="Z41" s="22"/>
      <c r="AA41" s="22"/>
    </row>
    <row r="42" spans="1:29" ht="20.149999999999999" customHeight="1">
      <c r="A42" s="22"/>
      <c r="B42" s="28"/>
      <c r="C42" s="334" t="s">
        <v>50</v>
      </c>
      <c r="D42" s="334"/>
      <c r="E42" s="334"/>
      <c r="F42" s="334"/>
      <c r="G42" s="334"/>
      <c r="H42" s="334"/>
      <c r="I42" s="334"/>
      <c r="J42" s="334"/>
      <c r="K42" s="334"/>
      <c r="L42" s="335"/>
      <c r="M42" s="344" t="s">
        <v>295</v>
      </c>
      <c r="N42" s="345"/>
      <c r="O42" s="345"/>
      <c r="P42" s="345"/>
      <c r="Q42" s="345"/>
      <c r="R42" s="345"/>
      <c r="S42" s="345"/>
      <c r="T42" s="345"/>
      <c r="U42" s="345"/>
      <c r="V42" s="345"/>
      <c r="W42" s="346"/>
      <c r="X42" s="347"/>
      <c r="Y42" s="22"/>
      <c r="Z42" s="22"/>
      <c r="AA42" s="22"/>
    </row>
    <row r="43" spans="1:29" ht="20.149999999999999" customHeight="1">
      <c r="A43" s="22"/>
      <c r="B43" s="348" t="s">
        <v>51</v>
      </c>
      <c r="C43" s="334" t="s">
        <v>52</v>
      </c>
      <c r="D43" s="334"/>
      <c r="E43" s="334"/>
      <c r="F43" s="334"/>
      <c r="G43" s="334"/>
      <c r="H43" s="334"/>
      <c r="I43" s="334"/>
      <c r="J43" s="334"/>
      <c r="K43" s="334"/>
      <c r="L43" s="335"/>
      <c r="M43" s="350" t="s">
        <v>296</v>
      </c>
      <c r="N43" s="351"/>
      <c r="O43" s="351"/>
      <c r="P43" s="351"/>
      <c r="Q43" s="351"/>
      <c r="R43" s="351"/>
      <c r="S43" s="351"/>
      <c r="T43" s="351"/>
      <c r="U43" s="351"/>
      <c r="V43" s="351"/>
      <c r="W43" s="352"/>
      <c r="X43" s="353"/>
      <c r="Y43" s="22"/>
      <c r="Z43" s="22"/>
      <c r="AA43" s="22"/>
    </row>
    <row r="44" spans="1:29" ht="20.149999999999999" customHeight="1">
      <c r="A44" s="22"/>
      <c r="B44" s="349"/>
      <c r="C44" s="354" t="s">
        <v>50</v>
      </c>
      <c r="D44" s="354"/>
      <c r="E44" s="354"/>
      <c r="F44" s="354"/>
      <c r="G44" s="354"/>
      <c r="H44" s="354"/>
      <c r="I44" s="354"/>
      <c r="J44" s="354"/>
      <c r="K44" s="354"/>
      <c r="L44" s="354"/>
      <c r="M44" s="350" t="s">
        <v>295</v>
      </c>
      <c r="N44" s="351"/>
      <c r="O44" s="351"/>
      <c r="P44" s="351"/>
      <c r="Q44" s="351"/>
      <c r="R44" s="351"/>
      <c r="S44" s="351"/>
      <c r="T44" s="351"/>
      <c r="U44" s="351"/>
      <c r="V44" s="351"/>
      <c r="W44" s="352"/>
      <c r="X44" s="353"/>
      <c r="Y44" s="22"/>
      <c r="Z44" s="22"/>
      <c r="AA44" s="22"/>
    </row>
    <row r="45" spans="1:29" ht="20.149999999999999" customHeight="1">
      <c r="A45" s="22"/>
      <c r="B45" s="27" t="s">
        <v>37</v>
      </c>
      <c r="C45" s="334" t="s">
        <v>23</v>
      </c>
      <c r="D45" s="334"/>
      <c r="E45" s="334"/>
      <c r="F45" s="334"/>
      <c r="G45" s="334"/>
      <c r="H45" s="334"/>
      <c r="I45" s="334"/>
      <c r="J45" s="334"/>
      <c r="K45" s="334"/>
      <c r="L45" s="335"/>
      <c r="M45" s="336" t="s">
        <v>297</v>
      </c>
      <c r="N45" s="337"/>
      <c r="O45" s="337"/>
      <c r="P45" s="337"/>
      <c r="Q45" s="337"/>
      <c r="R45" s="337"/>
      <c r="S45" s="337"/>
      <c r="T45" s="337"/>
      <c r="U45" s="337"/>
      <c r="V45" s="337"/>
      <c r="W45" s="338"/>
      <c r="X45" s="339"/>
      <c r="Y45" s="22"/>
      <c r="Z45" s="22"/>
      <c r="AA45" s="22"/>
    </row>
    <row r="46" spans="1:29" ht="20.149999999999999" customHeight="1" thickBot="1">
      <c r="A46" s="22"/>
      <c r="B46" s="33"/>
      <c r="C46" s="334" t="s">
        <v>53</v>
      </c>
      <c r="D46" s="334"/>
      <c r="E46" s="334"/>
      <c r="F46" s="334"/>
      <c r="G46" s="334"/>
      <c r="H46" s="334"/>
      <c r="I46" s="334"/>
      <c r="J46" s="334"/>
      <c r="K46" s="334"/>
      <c r="L46" s="335"/>
      <c r="M46" s="340" t="s">
        <v>298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299</v>
      </c>
      <c r="D53" s="379"/>
      <c r="E53" s="379"/>
      <c r="F53" s="379"/>
      <c r="G53" s="379"/>
      <c r="H53" s="379"/>
      <c r="I53" s="379"/>
      <c r="J53" s="379"/>
      <c r="K53" s="379"/>
      <c r="L53" s="380"/>
      <c r="M53" s="369" t="s">
        <v>303</v>
      </c>
      <c r="N53" s="370"/>
      <c r="O53" s="370"/>
      <c r="P53" s="370"/>
      <c r="Q53" s="371"/>
      <c r="R53" s="372" t="s">
        <v>305</v>
      </c>
      <c r="S53" s="373"/>
      <c r="T53" s="373"/>
      <c r="U53" s="373"/>
      <c r="V53" s="374"/>
      <c r="W53" s="10" t="s">
        <v>306</v>
      </c>
      <c r="X53" s="11" t="s">
        <v>307</v>
      </c>
      <c r="Y53" s="12" t="s">
        <v>11</v>
      </c>
      <c r="Z53" s="39"/>
      <c r="AA53" s="40"/>
    </row>
    <row r="54" spans="1:27" ht="38.25" customHeight="1">
      <c r="A54" s="22"/>
      <c r="B54" s="41">
        <f>B53+1</f>
        <v>2</v>
      </c>
      <c r="C54" s="381" t="s">
        <v>300</v>
      </c>
      <c r="D54" s="382"/>
      <c r="E54" s="382"/>
      <c r="F54" s="382"/>
      <c r="G54" s="382"/>
      <c r="H54" s="382"/>
      <c r="I54" s="382"/>
      <c r="J54" s="382"/>
      <c r="K54" s="382"/>
      <c r="L54" s="383"/>
      <c r="M54" s="388" t="s">
        <v>304</v>
      </c>
      <c r="N54" s="389"/>
      <c r="O54" s="389"/>
      <c r="P54" s="389"/>
      <c r="Q54" s="390"/>
      <c r="R54" s="363" t="s">
        <v>305</v>
      </c>
      <c r="S54" s="364"/>
      <c r="T54" s="364"/>
      <c r="U54" s="364"/>
      <c r="V54" s="365"/>
      <c r="W54" s="13" t="s">
        <v>306</v>
      </c>
      <c r="X54" s="14" t="s">
        <v>308</v>
      </c>
      <c r="Y54" s="15" t="s">
        <v>311</v>
      </c>
      <c r="Z54" s="39"/>
      <c r="AA54" s="40"/>
    </row>
    <row r="55" spans="1:27" ht="38.25" customHeight="1">
      <c r="A55" s="22"/>
      <c r="B55" s="41">
        <f t="shared" ref="B55:B118" si="0">B54+1</f>
        <v>3</v>
      </c>
      <c r="C55" s="381" t="s">
        <v>301</v>
      </c>
      <c r="D55" s="382"/>
      <c r="E55" s="382"/>
      <c r="F55" s="382"/>
      <c r="G55" s="382"/>
      <c r="H55" s="382"/>
      <c r="I55" s="382"/>
      <c r="J55" s="382"/>
      <c r="K55" s="382"/>
      <c r="L55" s="383"/>
      <c r="M55" s="363" t="s">
        <v>304</v>
      </c>
      <c r="N55" s="364"/>
      <c r="O55" s="364"/>
      <c r="P55" s="364"/>
      <c r="Q55" s="365"/>
      <c r="R55" s="363" t="s">
        <v>305</v>
      </c>
      <c r="S55" s="364"/>
      <c r="T55" s="364"/>
      <c r="U55" s="364"/>
      <c r="V55" s="365"/>
      <c r="W55" s="13" t="s">
        <v>306</v>
      </c>
      <c r="X55" s="14" t="s">
        <v>309</v>
      </c>
      <c r="Y55" s="15" t="s">
        <v>12</v>
      </c>
      <c r="Z55" s="39"/>
      <c r="AA55" s="40"/>
    </row>
    <row r="56" spans="1:27" ht="38.25" customHeight="1">
      <c r="A56" s="22"/>
      <c r="B56" s="41">
        <f t="shared" si="0"/>
        <v>4</v>
      </c>
      <c r="C56" s="381" t="s">
        <v>302</v>
      </c>
      <c r="D56" s="382"/>
      <c r="E56" s="382"/>
      <c r="F56" s="382"/>
      <c r="G56" s="382"/>
      <c r="H56" s="382"/>
      <c r="I56" s="382"/>
      <c r="J56" s="382"/>
      <c r="K56" s="382"/>
      <c r="L56" s="383"/>
      <c r="M56" s="363" t="s">
        <v>304</v>
      </c>
      <c r="N56" s="364"/>
      <c r="O56" s="364"/>
      <c r="P56" s="364"/>
      <c r="Q56" s="365"/>
      <c r="R56" s="363" t="s">
        <v>317</v>
      </c>
      <c r="S56" s="364"/>
      <c r="T56" s="364"/>
      <c r="U56" s="364"/>
      <c r="V56" s="365"/>
      <c r="W56" s="13" t="s">
        <v>306</v>
      </c>
      <c r="X56" s="14" t="s">
        <v>310</v>
      </c>
      <c r="Y56" s="15" t="s">
        <v>105</v>
      </c>
      <c r="Z56" s="39"/>
      <c r="AA56" s="40"/>
    </row>
    <row r="57" spans="1:27" ht="38.25" customHeight="1">
      <c r="A57" s="22"/>
      <c r="B57" s="41">
        <f t="shared" si="0"/>
        <v>5</v>
      </c>
      <c r="C57" s="381"/>
      <c r="D57" s="382"/>
      <c r="E57" s="382"/>
      <c r="F57" s="382"/>
      <c r="G57" s="382"/>
      <c r="H57" s="382"/>
      <c r="I57" s="382"/>
      <c r="J57" s="382"/>
      <c r="K57" s="382"/>
      <c r="L57" s="383"/>
      <c r="M57" s="363"/>
      <c r="N57" s="364"/>
      <c r="O57" s="364"/>
      <c r="P57" s="364"/>
      <c r="Q57" s="365"/>
      <c r="R57" s="363"/>
      <c r="S57" s="364"/>
      <c r="T57" s="364"/>
      <c r="U57" s="364"/>
      <c r="V57" s="365"/>
      <c r="W57" s="13"/>
      <c r="X57" s="14"/>
      <c r="Y57" s="15"/>
      <c r="Z57" s="39"/>
      <c r="AA57" s="40"/>
    </row>
    <row r="58" spans="1:27" ht="38.25" customHeight="1">
      <c r="A58" s="22"/>
      <c r="B58" s="41">
        <f t="shared" si="0"/>
        <v>6</v>
      </c>
      <c r="C58" s="381"/>
      <c r="D58" s="382"/>
      <c r="E58" s="382"/>
      <c r="F58" s="382"/>
      <c r="G58" s="382"/>
      <c r="H58" s="382"/>
      <c r="I58" s="382"/>
      <c r="J58" s="382"/>
      <c r="K58" s="382"/>
      <c r="L58" s="383"/>
      <c r="M58" s="363"/>
      <c r="N58" s="364"/>
      <c r="O58" s="364"/>
      <c r="P58" s="364"/>
      <c r="Q58" s="365"/>
      <c r="R58" s="363"/>
      <c r="S58" s="364"/>
      <c r="T58" s="364"/>
      <c r="U58" s="364"/>
      <c r="V58" s="365"/>
      <c r="W58" s="13"/>
      <c r="X58" s="14"/>
      <c r="Y58" s="15"/>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49999999999999" customHeight="1">
      <c r="V158" s="44"/>
      <c r="W158" s="44"/>
    </row>
    <row r="159" spans="1:27" ht="20.149999999999999" customHeight="1">
      <c r="V159" s="45"/>
      <c r="W159" s="45"/>
    </row>
    <row r="160" spans="1:27" ht="20.149999999999999"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86"/>
  <sheetViews>
    <sheetView tabSelected="1" view="pageBreakPreview" zoomScaleNormal="120" zoomScaleSheetLayoutView="100" workbookViewId="0">
      <selection activeCell="F110" sqref="F110:AJ110"/>
    </sheetView>
  </sheetViews>
  <sheetFormatPr defaultColWidth="9" defaultRowHeight="13"/>
  <cols>
    <col min="1" max="1" width="2.453125" customWidth="1"/>
    <col min="2" max="6" width="2.7265625" customWidth="1"/>
    <col min="7" max="36" width="2.453125" customWidth="1"/>
    <col min="37" max="37" width="2.36328125" customWidth="1"/>
    <col min="38" max="38" width="9.269531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神奈川県</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ゴウドウカイシャカジュアル</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合同会社カジュアル</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257－0031</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神奈川県秦野市曽屋2丁目6ｰ30</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清水ハイツ101</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タグチマコト</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田口誠</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0463-67-7376</v>
      </c>
      <c r="L14" s="523"/>
      <c r="M14" s="523"/>
      <c r="N14" s="523"/>
      <c r="O14" s="523"/>
      <c r="P14" s="523"/>
      <c r="Q14" s="523"/>
      <c r="R14" s="523"/>
      <c r="S14" s="523"/>
      <c r="T14" s="523"/>
      <c r="U14" s="522" t="s">
        <v>38</v>
      </c>
      <c r="V14" s="522"/>
      <c r="W14" s="522"/>
      <c r="X14" s="522"/>
      <c r="Y14" s="523" t="str">
        <f>IF(基本情報入力シート!M46="","",基本情報入力シート!M46)</f>
        <v>michibiki@michibiki-care.jp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312</v>
      </c>
      <c r="C18" s="537" t="s">
        <v>234</v>
      </c>
      <c r="D18" s="538"/>
      <c r="E18" s="538"/>
      <c r="F18" s="538"/>
      <c r="G18" s="538"/>
      <c r="H18" s="538"/>
      <c r="I18" s="538"/>
      <c r="J18" s="538"/>
      <c r="K18" s="538"/>
      <c r="L18" s="539"/>
      <c r="M18" s="48" t="s">
        <v>312</v>
      </c>
      <c r="N18" s="540" t="s">
        <v>235</v>
      </c>
      <c r="O18" s="541"/>
      <c r="P18" s="541"/>
      <c r="Q18" s="541"/>
      <c r="R18" s="541"/>
      <c r="S18" s="541"/>
      <c r="T18" s="541"/>
      <c r="U18" s="541"/>
      <c r="V18" s="541"/>
      <c r="W18" s="542"/>
      <c r="X18" s="49" t="s">
        <v>312</v>
      </c>
      <c r="Y18" s="543" t="s">
        <v>236</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223</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71" t="s">
        <v>222</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176</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17698451</v>
      </c>
      <c r="Q30" s="504"/>
      <c r="R30" s="504"/>
      <c r="S30" s="504"/>
      <c r="T30" s="504"/>
      <c r="U30" s="505"/>
      <c r="V30" s="108" t="s">
        <v>4</v>
      </c>
    </row>
    <row r="31" spans="1:73" ht="30.75" customHeight="1">
      <c r="A31" s="104" t="s">
        <v>26</v>
      </c>
      <c r="B31" s="549" t="s">
        <v>237</v>
      </c>
      <c r="C31" s="550"/>
      <c r="D31" s="550"/>
      <c r="E31" s="550"/>
      <c r="F31" s="550"/>
      <c r="G31" s="550"/>
      <c r="H31" s="550"/>
      <c r="I31" s="550"/>
      <c r="J31" s="550"/>
      <c r="K31" s="550"/>
      <c r="L31" s="550"/>
      <c r="M31" s="550"/>
      <c r="N31" s="550"/>
      <c r="O31" s="551"/>
      <c r="P31" s="464">
        <f>P36+W36+AD36</f>
        <v>21614710</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252</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181</v>
      </c>
      <c r="G35" s="535"/>
      <c r="H35" s="535"/>
      <c r="I35" s="535"/>
      <c r="J35" s="535"/>
      <c r="K35" s="535"/>
      <c r="L35" s="535"/>
      <c r="M35" s="535"/>
      <c r="N35" s="535"/>
      <c r="O35" s="536"/>
      <c r="P35" s="533">
        <f>IF('別紙様式3-2'!P7="","",'別紙様式3-2'!P7)</f>
        <v>10894396</v>
      </c>
      <c r="Q35" s="534"/>
      <c r="R35" s="534"/>
      <c r="S35" s="534"/>
      <c r="T35" s="534"/>
      <c r="U35" s="534"/>
      <c r="V35" s="113" t="s">
        <v>4</v>
      </c>
      <c r="W35" s="533">
        <f>IF('別紙様式3-2'!P8="","",'別紙様式3-2'!P8)</f>
        <v>4288969</v>
      </c>
      <c r="X35" s="534"/>
      <c r="Y35" s="534"/>
      <c r="Z35" s="534"/>
      <c r="AA35" s="534"/>
      <c r="AB35" s="534"/>
      <c r="AC35" s="113" t="s">
        <v>4</v>
      </c>
      <c r="AD35" s="533">
        <f>IF('別紙様式3-2'!P9="","",'別紙様式3-2'!P9)</f>
        <v>2515086</v>
      </c>
      <c r="AE35" s="534"/>
      <c r="AF35" s="534"/>
      <c r="AG35" s="534"/>
      <c r="AH35" s="534"/>
      <c r="AI35" s="534"/>
      <c r="AJ35" s="114" t="s">
        <v>4</v>
      </c>
    </row>
    <row r="36" spans="1:48" ht="30" customHeight="1" thickBot="1">
      <c r="A36" s="104" t="s">
        <v>26</v>
      </c>
      <c r="B36" s="549" t="s">
        <v>238</v>
      </c>
      <c r="C36" s="550"/>
      <c r="D36" s="550"/>
      <c r="E36" s="550"/>
      <c r="F36" s="550"/>
      <c r="G36" s="550"/>
      <c r="H36" s="550"/>
      <c r="I36" s="550"/>
      <c r="J36" s="550"/>
      <c r="K36" s="550"/>
      <c r="L36" s="550"/>
      <c r="M36" s="550"/>
      <c r="N36" s="550"/>
      <c r="O36" s="550"/>
      <c r="P36" s="461">
        <v>14646627</v>
      </c>
      <c r="Q36" s="462"/>
      <c r="R36" s="462"/>
      <c r="S36" s="462"/>
      <c r="T36" s="462"/>
      <c r="U36" s="463"/>
      <c r="V36" s="107" t="s">
        <v>4</v>
      </c>
      <c r="W36" s="464">
        <f>IFERROR(S76+Y76+AE76,"")</f>
        <v>4402696</v>
      </c>
      <c r="X36" s="465"/>
      <c r="Y36" s="465"/>
      <c r="Z36" s="465"/>
      <c r="AA36" s="465"/>
      <c r="AB36" s="466"/>
      <c r="AC36" s="115" t="s">
        <v>4</v>
      </c>
      <c r="AD36" s="464">
        <f>IFERROR(S94+S96,"")</f>
        <v>2565387</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101999914</v>
      </c>
      <c r="Q39" s="553"/>
      <c r="R39" s="553"/>
      <c r="S39" s="553"/>
      <c r="T39" s="553"/>
      <c r="U39" s="554"/>
      <c r="V39" s="108" t="s">
        <v>4</v>
      </c>
      <c r="W39" s="122" t="s">
        <v>174</v>
      </c>
      <c r="X39" s="568" t="str">
        <f>IF(P42="","",IF(P39="","",IF(P39&gt;=P42,"○","☓")))</f>
        <v>○</v>
      </c>
      <c r="Y39" s="467" t="s">
        <v>163</v>
      </c>
      <c r="Z39" s="118"/>
      <c r="AA39" s="118"/>
      <c r="AB39" s="118"/>
      <c r="AC39" s="120"/>
      <c r="AD39" s="118"/>
      <c r="AE39" s="118"/>
      <c r="AF39" s="118"/>
      <c r="AG39" s="118"/>
      <c r="AH39" s="118"/>
      <c r="AI39" s="118"/>
      <c r="AJ39" s="120"/>
      <c r="AL39" s="399" t="s">
        <v>251</v>
      </c>
      <c r="AM39" s="400"/>
      <c r="AN39" s="400"/>
      <c r="AO39" s="400"/>
      <c r="AP39" s="400"/>
      <c r="AQ39" s="400"/>
      <c r="AR39" s="400"/>
      <c r="AS39" s="400"/>
      <c r="AT39" s="400"/>
      <c r="AU39" s="400"/>
      <c r="AV39" s="401"/>
    </row>
    <row r="40" spans="1:48" ht="18.75" customHeight="1" thickBot="1">
      <c r="A40" s="576"/>
      <c r="B40" s="560" t="s">
        <v>182</v>
      </c>
      <c r="C40" s="560"/>
      <c r="D40" s="560"/>
      <c r="E40" s="560"/>
      <c r="F40" s="560"/>
      <c r="G40" s="560"/>
      <c r="H40" s="560"/>
      <c r="I40" s="560"/>
      <c r="J40" s="560"/>
      <c r="K40" s="560"/>
      <c r="L40" s="560"/>
      <c r="M40" s="560"/>
      <c r="N40" s="560"/>
      <c r="O40" s="413"/>
      <c r="P40" s="563">
        <v>123614624</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183</v>
      </c>
      <c r="C41" s="561"/>
      <c r="D41" s="561"/>
      <c r="E41" s="561"/>
      <c r="F41" s="561"/>
      <c r="G41" s="561"/>
      <c r="H41" s="561"/>
      <c r="I41" s="561"/>
      <c r="J41" s="561"/>
      <c r="K41" s="561"/>
      <c r="L41" s="561"/>
      <c r="M41" s="561"/>
      <c r="N41" s="561"/>
      <c r="O41" s="562"/>
      <c r="P41" s="566">
        <f>P31</f>
        <v>21614710</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239</v>
      </c>
      <c r="C42" s="559"/>
      <c r="D42" s="559"/>
      <c r="E42" s="559"/>
      <c r="F42" s="559"/>
      <c r="G42" s="559"/>
      <c r="H42" s="559"/>
      <c r="I42" s="559"/>
      <c r="J42" s="559"/>
      <c r="K42" s="559"/>
      <c r="L42" s="559"/>
      <c r="M42" s="559"/>
      <c r="N42" s="559"/>
      <c r="O42" s="559"/>
      <c r="P42" s="552">
        <f>P43-P44-P45-P46-P47</f>
        <v>82252733</v>
      </c>
      <c r="Q42" s="553"/>
      <c r="R42" s="553"/>
      <c r="S42" s="553"/>
      <c r="T42" s="553"/>
      <c r="U42" s="554"/>
      <c r="V42" s="124" t="s">
        <v>4</v>
      </c>
      <c r="W42" s="122" t="s">
        <v>174</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100695312</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12604236</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4684426</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1153917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211</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286</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192</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208</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285</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209</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527" t="s">
        <v>282</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527" t="s">
        <v>274</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226</v>
      </c>
      <c r="B66" s="527" t="s">
        <v>275</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227</v>
      </c>
      <c r="B67" s="527" t="s">
        <v>230</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228</v>
      </c>
      <c r="B68" s="527" t="s">
        <v>240</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527" t="s">
        <v>288</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241</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0</v>
      </c>
      <c r="AF74" s="528"/>
      <c r="AG74" s="528"/>
      <c r="AH74" s="528"/>
      <c r="AI74" s="529"/>
      <c r="AJ74" s="150" t="str">
        <f>IF(M18="○", IF(OR(AND(NOT(S74),NOT(Y74),AE74),AND(NOT(S74),NOT(Y74),NOT(AE74))),"×","○"),"")</f>
        <v>○</v>
      </c>
      <c r="AK74" s="670"/>
      <c r="AL74" s="627" t="s">
        <v>196</v>
      </c>
      <c r="AM74" s="628"/>
      <c r="AN74" s="628"/>
      <c r="AO74" s="628"/>
      <c r="AP74" s="628"/>
      <c r="AQ74" s="628"/>
      <c r="AR74" s="628"/>
      <c r="AS74" s="628"/>
      <c r="AT74" s="628"/>
      <c r="AU74" s="628"/>
      <c r="AV74" s="62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614">
        <v>6</v>
      </c>
      <c r="T75" s="597"/>
      <c r="U75" s="597"/>
      <c r="V75" s="597"/>
      <c r="W75" s="597"/>
      <c r="X75" s="52" t="s">
        <v>136</v>
      </c>
      <c r="Y75" s="597">
        <v>18</v>
      </c>
      <c r="Z75" s="597"/>
      <c r="AA75" s="597"/>
      <c r="AB75" s="597"/>
      <c r="AC75" s="597"/>
      <c r="AD75" s="52" t="s">
        <v>136</v>
      </c>
      <c r="AE75" s="597"/>
      <c r="AF75" s="597"/>
      <c r="AG75" s="597"/>
      <c r="AH75" s="597"/>
      <c r="AI75" s="597"/>
      <c r="AJ75" s="155" t="s">
        <v>5</v>
      </c>
      <c r="AK75" s="670"/>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598">
        <v>3240000</v>
      </c>
      <c r="T76" s="599"/>
      <c r="U76" s="599"/>
      <c r="V76" s="599"/>
      <c r="W76" s="599"/>
      <c r="X76" s="53" t="s">
        <v>4</v>
      </c>
      <c r="Y76" s="599">
        <v>1162696</v>
      </c>
      <c r="Z76" s="599"/>
      <c r="AA76" s="599"/>
      <c r="AB76" s="599"/>
      <c r="AC76" s="599"/>
      <c r="AD76" s="53" t="s">
        <v>140</v>
      </c>
      <c r="AE76" s="599"/>
      <c r="AF76" s="599"/>
      <c r="AG76" s="599"/>
      <c r="AH76" s="599"/>
      <c r="AI76" s="599"/>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611">
        <f>S76/(S75*12)</f>
        <v>45000</v>
      </c>
      <c r="T77" s="612"/>
      <c r="U77" s="612"/>
      <c r="V77" s="612"/>
      <c r="W77" s="613"/>
      <c r="X77" s="164" t="s">
        <v>140</v>
      </c>
      <c r="Y77" s="612">
        <f>Y76/(Y75*12)</f>
        <v>5382.8518518518522</v>
      </c>
      <c r="Z77" s="612"/>
      <c r="AA77" s="612"/>
      <c r="AB77" s="612"/>
      <c r="AC77" s="613"/>
      <c r="AD77" s="164" t="s">
        <v>140</v>
      </c>
      <c r="AE77" s="612" t="e">
        <f>AE76/(AE75*12)</f>
        <v>#DIV/0!</v>
      </c>
      <c r="AF77" s="612"/>
      <c r="AG77" s="612"/>
      <c r="AH77" s="612"/>
      <c r="AI77" s="613"/>
      <c r="AJ77" s="165" t="s">
        <v>140</v>
      </c>
      <c r="AK77" s="684" t="s">
        <v>254</v>
      </c>
    </row>
    <row r="78" spans="1:50" s="66" customFormat="1" ht="15.75" customHeight="1" thickBot="1">
      <c r="A78" s="603" t="s">
        <v>171</v>
      </c>
      <c r="B78" s="604"/>
      <c r="C78" s="604"/>
      <c r="D78" s="604"/>
      <c r="E78" s="604"/>
      <c r="F78" s="604"/>
      <c r="G78" s="604"/>
      <c r="H78" s="604"/>
      <c r="I78" s="604"/>
      <c r="J78" s="604"/>
      <c r="K78" s="604"/>
      <c r="L78" s="604"/>
      <c r="M78" s="604"/>
      <c r="N78" s="604"/>
      <c r="O78" s="604"/>
      <c r="P78" s="604"/>
      <c r="Q78" s="604"/>
      <c r="R78" s="615"/>
      <c r="S78" s="625" t="s">
        <v>128</v>
      </c>
      <c r="T78" s="619">
        <f>IF(Y77, S77/Y77, 1)</f>
        <v>8.3598808286946884</v>
      </c>
      <c r="U78" s="620"/>
      <c r="V78" s="621"/>
      <c r="W78" s="630" t="s">
        <v>129</v>
      </c>
      <c r="X78" s="637"/>
      <c r="Y78" s="632" t="s">
        <v>128</v>
      </c>
      <c r="Z78" s="619">
        <f>IF(Y77,1,0)</f>
        <v>1</v>
      </c>
      <c r="AA78" s="620"/>
      <c r="AB78" s="621"/>
      <c r="AC78" s="630" t="s">
        <v>129</v>
      </c>
      <c r="AD78" s="637"/>
      <c r="AE78" s="632" t="s">
        <v>128</v>
      </c>
      <c r="AF78" s="619" t="e">
        <f>IF(Y77, AE77/Y77, IF(AE77, AE77/S77, 0))</f>
        <v>#DIV/0!</v>
      </c>
      <c r="AG78" s="620"/>
      <c r="AH78" s="621"/>
      <c r="AI78" s="635" t="s">
        <v>129</v>
      </c>
      <c r="AJ78" s="166" t="str">
        <f>IF(M18="○", IF(AND(S74=TRUE, Y74=TRUE), IF(AND(T78&gt;Z78, Z78&gt;0),"○","×"),""),"")</f>
        <v>○</v>
      </c>
      <c r="AK78" s="684"/>
      <c r="AL78" s="627" t="s">
        <v>255</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
      </c>
      <c r="AK79" s="685" t="s">
        <v>184</v>
      </c>
      <c r="AL79" s="627" t="s">
        <v>283</v>
      </c>
      <c r="AM79" s="578"/>
      <c r="AN79" s="578"/>
      <c r="AO79" s="578"/>
      <c r="AP79" s="578"/>
      <c r="AQ79" s="578"/>
      <c r="AR79" s="578"/>
      <c r="AS79" s="578"/>
      <c r="AT79" s="578"/>
      <c r="AU79" s="578"/>
      <c r="AV79" s="579"/>
      <c r="AX79" s="19"/>
    </row>
    <row r="80" spans="1:50" s="66" customFormat="1" ht="27" customHeight="1" thickBot="1">
      <c r="A80" s="603" t="s">
        <v>242</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160</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4402696</v>
      </c>
      <c r="Z81" s="609"/>
      <c r="AA81" s="609"/>
      <c r="AB81" s="609"/>
      <c r="AC81" s="609"/>
      <c r="AD81" s="172" t="s">
        <v>4</v>
      </c>
      <c r="AK81"/>
      <c r="AO81" s="170"/>
      <c r="AP81" s="170"/>
      <c r="AQ81" s="170"/>
      <c r="AR81" s="170"/>
      <c r="AS81" s="170"/>
      <c r="AT81" s="171"/>
      <c r="AU81" s="171"/>
      <c r="AV81" s="171"/>
    </row>
    <row r="82" spans="1:48" s="66" customFormat="1" ht="27" customHeight="1" thickBot="1">
      <c r="A82" s="601" t="s">
        <v>193</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c r="Z82" s="606"/>
      <c r="AA82" s="606"/>
      <c r="AB82" s="606"/>
      <c r="AC82" s="607"/>
      <c r="AD82" s="173" t="s">
        <v>4</v>
      </c>
      <c r="AE82" s="79" t="s">
        <v>167</v>
      </c>
      <c r="AF82" s="174" t="str">
        <f>IF(M18="○", IF(Y82, IF(Y82&lt;=4400000,"○","☓"),""),"")</f>
        <v/>
      </c>
      <c r="AG82" s="175" t="s">
        <v>172</v>
      </c>
      <c r="AL82" s="627" t="s">
        <v>253</v>
      </c>
      <c r="AM82" s="578"/>
      <c r="AN82" s="578"/>
      <c r="AO82" s="578"/>
      <c r="AP82" s="578"/>
      <c r="AQ82" s="578"/>
      <c r="AR82" s="578"/>
      <c r="AS82" s="578"/>
      <c r="AT82" s="578"/>
      <c r="AU82" s="578"/>
      <c r="AV82" s="579"/>
    </row>
    <row r="83" spans="1:48" s="66" customFormat="1" ht="27.75" customHeight="1">
      <c r="A83" s="475" t="s">
        <v>186</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28</v>
      </c>
      <c r="Z83" s="480"/>
      <c r="AA83" s="480"/>
      <c r="AB83" s="480"/>
      <c r="AC83" s="480"/>
      <c r="AD83" s="173" t="s">
        <v>166</v>
      </c>
      <c r="AE83" s="176" t="s">
        <v>167</v>
      </c>
      <c r="AF83" s="594" t="str">
        <f>IF(M18="○", IF(OR(Y83&gt;=Y84, OR(A86,A87,A88,A89)=TRUE),"○","×"),"")</f>
        <v>○</v>
      </c>
      <c r="AG83" s="596" t="s">
        <v>173</v>
      </c>
      <c r="AL83" s="399" t="s">
        <v>185</v>
      </c>
      <c r="AM83" s="400"/>
      <c r="AN83" s="400"/>
      <c r="AO83" s="400"/>
      <c r="AP83" s="400"/>
      <c r="AQ83" s="400"/>
      <c r="AR83" s="400"/>
      <c r="AS83" s="400"/>
      <c r="AT83" s="400"/>
      <c r="AU83" s="400"/>
      <c r="AV83" s="401"/>
    </row>
    <row r="84" spans="1:48" s="66" customFormat="1" ht="28.5" customHeight="1" thickBot="1">
      <c r="A84" s="678" t="s">
        <v>204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194</v>
      </c>
      <c r="AE84" s="176" t="s">
        <v>167</v>
      </c>
      <c r="AF84" s="595"/>
      <c r="AG84" s="596"/>
      <c r="AL84" s="405"/>
      <c r="AM84" s="406"/>
      <c r="AN84" s="406"/>
      <c r="AO84" s="406"/>
      <c r="AP84" s="406"/>
      <c r="AQ84" s="406"/>
      <c r="AR84" s="406"/>
      <c r="AS84" s="406"/>
      <c r="AT84" s="406"/>
      <c r="AU84" s="406"/>
      <c r="AV84" s="407"/>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247</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206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284</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164</v>
      </c>
      <c r="B94" s="648"/>
      <c r="C94" s="196" t="s">
        <v>177</v>
      </c>
      <c r="D94" s="197"/>
      <c r="E94" s="197"/>
      <c r="F94" s="197"/>
      <c r="G94" s="197"/>
      <c r="H94" s="197"/>
      <c r="I94" s="197"/>
      <c r="J94" s="197"/>
      <c r="K94" s="197"/>
      <c r="L94" s="197"/>
      <c r="M94" s="197"/>
      <c r="N94" s="197"/>
      <c r="O94" s="197"/>
      <c r="P94" s="197"/>
      <c r="Q94" s="197"/>
      <c r="R94" s="198"/>
      <c r="S94" s="663">
        <v>2565387</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287</v>
      </c>
      <c r="E95" s="481"/>
      <c r="F95" s="481"/>
      <c r="G95" s="481"/>
      <c r="H95" s="481"/>
      <c r="I95" s="481"/>
      <c r="J95" s="481"/>
      <c r="K95" s="481"/>
      <c r="L95" s="481"/>
      <c r="M95" s="481"/>
      <c r="N95" s="481"/>
      <c r="O95" s="481"/>
      <c r="P95" s="481"/>
      <c r="Q95" s="481"/>
      <c r="R95" s="481"/>
      <c r="S95" s="657">
        <v>2160000</v>
      </c>
      <c r="T95" s="658"/>
      <c r="U95" s="658"/>
      <c r="V95" s="658"/>
      <c r="W95" s="659"/>
      <c r="X95" s="208" t="s">
        <v>4</v>
      </c>
      <c r="Y95" s="209" t="s">
        <v>28</v>
      </c>
      <c r="Z95" s="456">
        <f>IFERROR(S95/S94*100,0)</f>
        <v>84.197822784632493</v>
      </c>
      <c r="AA95" s="457"/>
      <c r="AB95" s="458"/>
      <c r="AC95" s="194" t="s">
        <v>29</v>
      </c>
      <c r="AD95" s="210" t="s">
        <v>116</v>
      </c>
      <c r="AE95" s="211" t="s">
        <v>167</v>
      </c>
      <c r="AF95" s="174" t="str">
        <f>IF(X18="○", IF(Z95=0,"",IF(Z95&gt;=200/3,"○","×")),"")</f>
        <v>○</v>
      </c>
      <c r="AG95" s="639" t="s">
        <v>187</v>
      </c>
      <c r="AJ95" s="194"/>
      <c r="AK95" s="194"/>
      <c r="AL95" s="627" t="s">
        <v>256</v>
      </c>
      <c r="AM95" s="628"/>
      <c r="AN95" s="628"/>
      <c r="AO95" s="628"/>
      <c r="AP95" s="628"/>
      <c r="AQ95" s="628"/>
      <c r="AR95" s="628"/>
      <c r="AS95" s="628"/>
      <c r="AT95" s="628"/>
      <c r="AU95" s="628"/>
      <c r="AV95" s="629"/>
    </row>
    <row r="96" spans="1:48" ht="18.75" customHeight="1" thickBot="1">
      <c r="A96" s="651" t="s">
        <v>199</v>
      </c>
      <c r="B96" s="652"/>
      <c r="C96" s="196" t="s">
        <v>178</v>
      </c>
      <c r="D96" s="197"/>
      <c r="E96" s="197"/>
      <c r="F96" s="197"/>
      <c r="G96" s="197"/>
      <c r="H96" s="197"/>
      <c r="I96" s="197"/>
      <c r="J96" s="197"/>
      <c r="K96" s="197"/>
      <c r="L96" s="197"/>
      <c r="M96" s="197"/>
      <c r="N96" s="197"/>
      <c r="O96" s="197"/>
      <c r="P96" s="197"/>
      <c r="Q96" s="197"/>
      <c r="R96" s="212"/>
      <c r="S96" s="657"/>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287</v>
      </c>
      <c r="E97" s="481"/>
      <c r="F97" s="481"/>
      <c r="G97" s="481"/>
      <c r="H97" s="481"/>
      <c r="I97" s="481"/>
      <c r="J97" s="481"/>
      <c r="K97" s="481"/>
      <c r="L97" s="481"/>
      <c r="M97" s="481"/>
      <c r="N97" s="481"/>
      <c r="O97" s="481"/>
      <c r="P97" s="481"/>
      <c r="Q97" s="481"/>
      <c r="R97" s="481"/>
      <c r="S97" s="660"/>
      <c r="T97" s="661"/>
      <c r="U97" s="661"/>
      <c r="V97" s="661"/>
      <c r="W97" s="662"/>
      <c r="X97" s="214" t="s">
        <v>4</v>
      </c>
      <c r="Y97" s="215" t="s">
        <v>28</v>
      </c>
      <c r="Z97" s="456">
        <f>IFERROR(S97/S96*100,0)</f>
        <v>0</v>
      </c>
      <c r="AA97" s="457"/>
      <c r="AB97" s="458"/>
      <c r="AC97" s="216" t="s">
        <v>29</v>
      </c>
      <c r="AD97" s="217" t="s">
        <v>116</v>
      </c>
      <c r="AE97" s="211" t="s">
        <v>167</v>
      </c>
      <c r="AF97" s="174" t="str">
        <f>IF(X18="○", IF(Z97=0,"",IF(Z97&gt;=200/3,"○","×")),"")</f>
        <v/>
      </c>
      <c r="AG97" s="639"/>
      <c r="AL97" s="627" t="s">
        <v>257</v>
      </c>
      <c r="AM97" s="628"/>
      <c r="AN97" s="628"/>
      <c r="AO97" s="628"/>
      <c r="AP97" s="628"/>
      <c r="AQ97" s="628"/>
      <c r="AR97" s="628"/>
      <c r="AS97" s="628"/>
      <c r="AT97" s="628"/>
      <c r="AU97" s="628"/>
      <c r="AV97" s="629"/>
    </row>
    <row r="98" spans="1:48" ht="18.75" customHeight="1">
      <c r="A98" s="218" t="s">
        <v>159</v>
      </c>
      <c r="B98" s="219"/>
      <c r="C98" s="219"/>
      <c r="D98" s="219"/>
      <c r="E98" s="219"/>
      <c r="F98" s="219"/>
      <c r="G98" s="219"/>
      <c r="H98" s="219"/>
      <c r="I98" s="219"/>
      <c r="J98" s="219"/>
      <c r="K98" s="219"/>
      <c r="L98" s="219"/>
      <c r="M98" s="219"/>
      <c r="N98" s="219"/>
      <c r="O98" s="219"/>
      <c r="P98" s="219"/>
      <c r="Q98" s="219"/>
      <c r="R98" s="220"/>
      <c r="S98" s="477">
        <f>S94+S96</f>
        <v>2565387</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246</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195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1</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1</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1</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1</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1</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1</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1</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1</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1</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1</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1</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1</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1</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v>7</v>
      </c>
      <c r="H140" s="427"/>
      <c r="I140" s="259" t="s">
        <v>3</v>
      </c>
      <c r="J140" s="426">
        <v>11</v>
      </c>
      <c r="K140" s="427"/>
      <c r="L140" s="259" t="s">
        <v>6</v>
      </c>
      <c r="M140" s="257"/>
      <c r="N140" s="428" t="s">
        <v>39</v>
      </c>
      <c r="O140" s="428"/>
      <c r="P140" s="428"/>
      <c r="Q140" s="429" t="str">
        <f>IF(G8="","",G8)</f>
        <v>合同会社カジュアル</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165</v>
      </c>
      <c r="O141" s="420"/>
      <c r="P141" s="420"/>
      <c r="Q141" s="421" t="s">
        <v>49</v>
      </c>
      <c r="R141" s="421"/>
      <c r="S141" s="422" t="s">
        <v>313</v>
      </c>
      <c r="T141" s="422"/>
      <c r="U141" s="422"/>
      <c r="V141" s="422"/>
      <c r="W141" s="422"/>
      <c r="X141" s="423" t="s">
        <v>50</v>
      </c>
      <c r="Y141" s="423"/>
      <c r="Z141" s="422" t="s">
        <v>314</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258</v>
      </c>
      <c r="B149" s="410" t="s">
        <v>260</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261</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262</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259</v>
      </c>
      <c r="B152" s="416" t="s">
        <v>276</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205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264</v>
      </c>
      <c r="B155" s="411" t="s">
        <v>263</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267</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
      </c>
    </row>
    <row r="157" spans="1:36" ht="13.5" customHeight="1">
      <c r="A157" s="409"/>
      <c r="B157" s="414" t="s">
        <v>268</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269</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
      </c>
    </row>
    <row r="159" spans="1:36" ht="27" customHeight="1">
      <c r="A159" s="409"/>
      <c r="B159" s="441" t="s">
        <v>277</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270</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258</v>
      </c>
      <c r="B161" s="441" t="s">
        <v>265</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271</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
      </c>
    </row>
    <row r="163" spans="1:36" ht="25.5" customHeight="1">
      <c r="A163" s="269" t="s">
        <v>259</v>
      </c>
      <c r="B163" s="459" t="s">
        <v>266</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19"/>
  <sheetViews>
    <sheetView view="pageBreakPreview" topLeftCell="A5" zoomScale="112" zoomScaleNormal="120" zoomScaleSheetLayoutView="112" workbookViewId="0">
      <selection activeCell="N19" sqref="N19"/>
    </sheetView>
  </sheetViews>
  <sheetFormatPr defaultColWidth="9" defaultRowHeight="13"/>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4.5" thickBot="1">
      <c r="A3" s="702" t="s">
        <v>39</v>
      </c>
      <c r="B3" s="702"/>
      <c r="C3" s="703"/>
      <c r="D3" s="704" t="str">
        <f>IF(基本情報入力シート!M37="","",基本情報入力シート!M37)</f>
        <v>合同会社カジュアル</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10894396</v>
      </c>
      <c r="Q7" s="183"/>
      <c r="R7" s="22"/>
    </row>
    <row r="8" spans="1:22" ht="18" customHeight="1">
      <c r="A8" s="22"/>
      <c r="B8" s="279" t="s">
        <v>108</v>
      </c>
      <c r="C8" s="280"/>
      <c r="D8" s="280"/>
      <c r="E8" s="280"/>
      <c r="F8" s="280"/>
      <c r="G8" s="280"/>
      <c r="H8" s="280"/>
      <c r="I8" s="280"/>
      <c r="J8" s="280"/>
      <c r="K8" s="280"/>
      <c r="L8" s="280"/>
      <c r="M8" s="280"/>
      <c r="N8" s="280"/>
      <c r="O8" s="280"/>
      <c r="P8" s="278">
        <f>SUM(T19:T118)</f>
        <v>4288969</v>
      </c>
      <c r="Q8" s="281"/>
      <c r="R8" s="22"/>
    </row>
    <row r="9" spans="1:22" ht="18.75" customHeight="1" thickBot="1">
      <c r="A9" s="22"/>
      <c r="B9" s="722" t="s">
        <v>203</v>
      </c>
      <c r="C9" s="723"/>
      <c r="D9" s="723"/>
      <c r="E9" s="723"/>
      <c r="F9" s="723"/>
      <c r="G9" s="723"/>
      <c r="H9" s="723"/>
      <c r="I9" s="723"/>
      <c r="J9" s="723"/>
      <c r="K9" s="723"/>
      <c r="L9" s="723"/>
      <c r="M9" s="723"/>
      <c r="N9" s="723"/>
      <c r="O9" s="723"/>
      <c r="P9" s="282">
        <f>SUM(V19:V118)</f>
        <v>2515086</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273</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162</v>
      </c>
      <c r="N13" s="701"/>
      <c r="O13" s="713" t="s">
        <v>61</v>
      </c>
      <c r="P13" s="715" t="s">
        <v>8</v>
      </c>
      <c r="Q13" s="284" t="s">
        <v>279</v>
      </c>
      <c r="R13" s="285"/>
      <c r="S13" s="286" t="s">
        <v>278</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1472802162</v>
      </c>
      <c r="C19" s="687"/>
      <c r="D19" s="687"/>
      <c r="E19" s="687"/>
      <c r="F19" s="687"/>
      <c r="G19" s="687"/>
      <c r="H19" s="687"/>
      <c r="I19" s="687"/>
      <c r="J19" s="687"/>
      <c r="K19" s="688"/>
      <c r="L19" s="307" t="str">
        <f>IF(基本情報入力シート!M53="","",基本情報入力シート!M53)</f>
        <v>神奈川県</v>
      </c>
      <c r="M19" s="308" t="str">
        <f>IF(基本情報入力シート!R53="","",基本情報入力シート!R53)</f>
        <v>神奈川県</v>
      </c>
      <c r="N19" s="308" t="str">
        <f>IF(基本情報入力シート!W53="","",基本情報入力シート!W53)</f>
        <v>秦野市</v>
      </c>
      <c r="O19" s="309" t="str">
        <f>IF(基本情報入力シート!X53="","",基本情報入力シート!X53)</f>
        <v>訪問介護みちびき</v>
      </c>
      <c r="P19" s="310" t="str">
        <f>IF(基本情報入力シート!Y53="","",基本情報入力シート!Y53)</f>
        <v>訪問介護</v>
      </c>
      <c r="Q19" s="311" t="s">
        <v>315</v>
      </c>
      <c r="R19" s="312">
        <v>8277923</v>
      </c>
      <c r="S19" s="313" t="s">
        <v>316</v>
      </c>
      <c r="T19" s="314">
        <v>2537901</v>
      </c>
      <c r="U19" s="314">
        <v>7</v>
      </c>
      <c r="V19" s="315">
        <v>1450222</v>
      </c>
    </row>
    <row r="20" spans="1:22" ht="27.75" customHeight="1">
      <c r="A20" s="316">
        <f>A19+1</f>
        <v>2</v>
      </c>
      <c r="B20" s="686" t="str">
        <f>IF(基本情報入力シート!C54="","",基本情報入力シート!C54)</f>
        <v>1492800220</v>
      </c>
      <c r="C20" s="687"/>
      <c r="D20" s="687"/>
      <c r="E20" s="687"/>
      <c r="F20" s="687"/>
      <c r="G20" s="687"/>
      <c r="H20" s="687"/>
      <c r="I20" s="687"/>
      <c r="J20" s="687"/>
      <c r="K20" s="688"/>
      <c r="L20" s="307" t="str">
        <f>IF(基本情報入力シート!M54="","",基本情報入力シート!M54)</f>
        <v>秦野市</v>
      </c>
      <c r="M20" s="308" t="str">
        <f>IF(基本情報入力シート!R54="","",基本情報入力シート!R54)</f>
        <v>神奈川県</v>
      </c>
      <c r="N20" s="308" t="str">
        <f>IF(基本情報入力シート!W54="","",基本情報入力シート!W54)</f>
        <v>秦野市</v>
      </c>
      <c r="O20" s="309" t="str">
        <f>IF(基本情報入力シート!X54="","",基本情報入力シート!X54)</f>
        <v>定期巡回随時対応型訪問介護看護みちびき</v>
      </c>
      <c r="P20" s="310" t="str">
        <f>IF(基本情報入力シート!Y54="","",基本情報入力シート!Y54)</f>
        <v>定期巡回･随時対応型訪問介護看護</v>
      </c>
      <c r="Q20" s="311" t="s">
        <v>315</v>
      </c>
      <c r="R20" s="312">
        <v>1532213</v>
      </c>
      <c r="S20" s="313" t="s">
        <v>316</v>
      </c>
      <c r="T20" s="314">
        <v>1532213</v>
      </c>
      <c r="U20" s="314">
        <v>7</v>
      </c>
      <c r="V20" s="315">
        <v>875076</v>
      </c>
    </row>
    <row r="21" spans="1:22" ht="27.75" customHeight="1">
      <c r="A21" s="316">
        <f t="shared" ref="A21:A84" si="0">A20+1</f>
        <v>3</v>
      </c>
      <c r="B21" s="686" t="str">
        <f>IF(基本情報入力シート!C55="","",基本情報入力シート!C55)</f>
        <v>1492800238</v>
      </c>
      <c r="C21" s="687"/>
      <c r="D21" s="687"/>
      <c r="E21" s="687"/>
      <c r="F21" s="687"/>
      <c r="G21" s="687"/>
      <c r="H21" s="687"/>
      <c r="I21" s="687"/>
      <c r="J21" s="687"/>
      <c r="K21" s="688"/>
      <c r="L21" s="307" t="str">
        <f>IF(基本情報入力シート!M55="","",基本情報入力シート!M55)</f>
        <v>秦野市</v>
      </c>
      <c r="M21" s="308" t="str">
        <f>IF(基本情報入力シート!R55="","",基本情報入力シート!R55)</f>
        <v>神奈川県</v>
      </c>
      <c r="N21" s="308" t="str">
        <f>IF(基本情報入力シート!W55="","",基本情報入力シート!W55)</f>
        <v>秦野市</v>
      </c>
      <c r="O21" s="309" t="str">
        <f>IF(基本情報入力シート!X55="","",基本情報入力シート!X55)</f>
        <v>夜間対応型訪問介護みちびき</v>
      </c>
      <c r="P21" s="310" t="str">
        <f>IF(基本情報入力シート!Y55="","",基本情報入力シート!Y55)</f>
        <v>夜間対応型訪問介護</v>
      </c>
      <c r="Q21" s="311" t="s">
        <v>315</v>
      </c>
      <c r="R21" s="312">
        <v>218654</v>
      </c>
      <c r="S21" s="313" t="s">
        <v>316</v>
      </c>
      <c r="T21" s="314">
        <v>67199</v>
      </c>
      <c r="U21" s="314">
        <v>7</v>
      </c>
      <c r="V21" s="315">
        <v>38132</v>
      </c>
    </row>
    <row r="22" spans="1:22" ht="27.75" customHeight="1">
      <c r="A22" s="316">
        <f t="shared" si="0"/>
        <v>4</v>
      </c>
      <c r="B22" s="686" t="str">
        <f>IF(基本情報入力シート!C56="","",基本情報入力シート!C56)</f>
        <v>14A2800052</v>
      </c>
      <c r="C22" s="687"/>
      <c r="D22" s="687"/>
      <c r="E22" s="687"/>
      <c r="F22" s="687"/>
      <c r="G22" s="687"/>
      <c r="H22" s="687"/>
      <c r="I22" s="687"/>
      <c r="J22" s="687"/>
      <c r="K22" s="688"/>
      <c r="L22" s="307" t="str">
        <f>IF(基本情報入力シート!M56="","",基本情報入力シート!M56)</f>
        <v>秦野市</v>
      </c>
      <c r="M22" s="308" t="str">
        <f>IF(基本情報入力シート!R56="","",基本情報入力シート!R56)</f>
        <v>神奈川県</v>
      </c>
      <c r="N22" s="308" t="str">
        <f>IF(基本情報入力シート!W56="","",基本情報入力シート!W56)</f>
        <v>秦野市</v>
      </c>
      <c r="O22" s="309" t="str">
        <f>IF(基本情報入力シート!X56="","",基本情報入力シート!X56)</f>
        <v>訪問介護みちびき（総合事業）</v>
      </c>
      <c r="P22" s="310" t="str">
        <f>IF(基本情報入力シート!Y56="","",基本情報入力シート!Y56)</f>
        <v>訪問型サービス（総合事業）</v>
      </c>
      <c r="Q22" s="311" t="s">
        <v>315</v>
      </c>
      <c r="R22" s="312">
        <v>865606</v>
      </c>
      <c r="S22" s="313" t="s">
        <v>316</v>
      </c>
      <c r="T22" s="314">
        <v>151656</v>
      </c>
      <c r="U22" s="314">
        <v>7</v>
      </c>
      <c r="V22" s="315">
        <v>151656</v>
      </c>
    </row>
    <row r="23" spans="1:22" ht="27.75" customHeight="1">
      <c r="A23" s="316">
        <f t="shared" si="0"/>
        <v>5</v>
      </c>
      <c r="B23" s="686" t="str">
        <f>IF(基本情報入力シート!C57="","",基本情報入力シート!C57)</f>
        <v/>
      </c>
      <c r="C23" s="687"/>
      <c r="D23" s="687"/>
      <c r="E23" s="687"/>
      <c r="F23" s="687"/>
      <c r="G23" s="687"/>
      <c r="H23" s="687"/>
      <c r="I23" s="687"/>
      <c r="J23" s="687"/>
      <c r="K23" s="688"/>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686" t="str">
        <f>IF(基本情報入力シート!C58="","",基本情報入力シート!C58)</f>
        <v/>
      </c>
      <c r="C24" s="687"/>
      <c r="D24" s="687"/>
      <c r="E24" s="687"/>
      <c r="F24" s="687"/>
      <c r="G24" s="687"/>
      <c r="H24" s="687"/>
      <c r="I24" s="687"/>
      <c r="J24" s="687"/>
      <c r="K24" s="688"/>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2023-02-27T08:06:40Z</cp:lastPrinted>
  <dcterms:created xsi:type="dcterms:W3CDTF">2023-01-10T13:53:21Z</dcterms:created>
  <dcterms:modified xsi:type="dcterms:W3CDTF">2024-07-19T14:05:56Z</dcterms:modified>
</cp:coreProperties>
</file>